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0320" activeTab="0"/>
  </bookViews>
  <sheets>
    <sheet name="二○一九年湾里区政府性基金预算本级支出决算表" sheetId="1" r:id="rId1"/>
  </sheets>
  <externalReferences>
    <externalReference r:id="rId4"/>
  </externalReferences>
  <definedNames>
    <definedName name="地区名称">#REF!</definedName>
    <definedName name="_xlnm.Print_Area" localSheetId="0">'二○一九年湾里区政府性基金预算本级支出决算表'!$A$1:$P$34</definedName>
    <definedName name="_xlnm.Print_Titles" localSheetId="0">'二○一九年湾里区政府性基金预算本级支出决算表'!$2:$5</definedName>
  </definedNames>
  <calcPr fullCalcOnLoad="1"/>
</workbook>
</file>

<file path=xl/sharedStrings.xml><?xml version="1.0" encoding="utf-8"?>
<sst xmlns="http://schemas.openxmlformats.org/spreadsheetml/2006/main" count="47" uniqueCount="45">
  <si>
    <t>2020年湾里管理局政府性基金预算本级支出决算表</t>
  </si>
  <si>
    <t>单位：万元</t>
  </si>
  <si>
    <t>预算科目</t>
  </si>
  <si>
    <t>2013年决算</t>
  </si>
  <si>
    <t>2014年决算数</t>
  </si>
  <si>
    <t>2015年预算数</t>
  </si>
  <si>
    <t>2015年调整预算数</t>
  </si>
  <si>
    <t>2015年决算数</t>
  </si>
  <si>
    <t>与上年决算数增减</t>
  </si>
  <si>
    <t>2016年
决算数</t>
  </si>
  <si>
    <t>2017年年初
预算数</t>
  </si>
  <si>
    <t>预算变动数</t>
  </si>
  <si>
    <t>2020年预算数</t>
  </si>
  <si>
    <t>2020年调整预算数</t>
  </si>
  <si>
    <t>2020年决算数</t>
  </si>
  <si>
    <t>2019年
决算数</t>
  </si>
  <si>
    <t>与上年决算
数增减%</t>
  </si>
  <si>
    <t>一、文化体育与传媒支出</t>
  </si>
  <si>
    <t xml:space="preserve">  国家电影事业发展专项资金及对应专项债务收入安排的支出</t>
  </si>
  <si>
    <t xml:space="preserve">  旅游发展基金支出</t>
  </si>
  <si>
    <t>二、社会保障和就业支出</t>
  </si>
  <si>
    <t xml:space="preserve">  大中型水库移民后期扶持基金支出</t>
  </si>
  <si>
    <t xml:space="preserve">  小型水库移民后期扶持基金安排的支出</t>
  </si>
  <si>
    <t>三、城乡社区支出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</si>
  <si>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</si>
  <si>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</si>
  <si>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</si>
  <si>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</si>
  <si>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</si>
  <si>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土地储备专项债券收入安排的支出  </t>
  </si>
  <si>
    <t xml:space="preserve">  棚户区改造专项债券收入安排的支出  </t>
  </si>
  <si>
    <t>四、农林水支出</t>
  </si>
  <si>
    <t xml:space="preserve">  大中型水库库区基金及对应专项债务收入安排的支出</t>
  </si>
  <si>
    <t>五、资源勘探信息等支出</t>
  </si>
  <si>
    <t xml:space="preserve">  新型墙体材料专项基金及对应专项债务收入安排的支出</t>
  </si>
  <si>
    <t>六、商业服务业等支出</t>
  </si>
  <si>
    <t>七、其他支出</t>
  </si>
  <si>
    <t xml:space="preserve">  其他政府性基金及对应专项债务收入安排的支出</t>
  </si>
  <si>
    <t xml:space="preserve">  彩票公益金及对应专项债务收入安排的支出</t>
  </si>
  <si>
    <t>八、债务付息支出</t>
  </si>
  <si>
    <t>九、债务发行费用支出</t>
  </si>
  <si>
    <t>十、抗疫特别国债安排的支出</t>
  </si>
  <si>
    <t xml:space="preserve">  基础设施建设</t>
  </si>
  <si>
    <t xml:space="preserve">  抗疫相关支出</t>
  </si>
  <si>
    <t>政府性基金预算支出合计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</si>
</sst>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_ 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20" fillId="8" borderId="0" applyNumberFormat="0" applyBorder="0" applyAlignment="0" applyProtection="0"/>
    <xf numFmtId="0" fontId="18" fillId="0" borderId="5" applyNumberFormat="0" applyFill="0" applyAlignment="0" applyProtection="0"/>
    <xf numFmtId="0" fontId="20" fillId="9" borderId="0" applyNumberFormat="0" applyBorder="0" applyAlignment="0" applyProtection="0"/>
    <xf numFmtId="0" fontId="31" fillId="10" borderId="6" applyNumberFormat="0" applyAlignment="0" applyProtection="0"/>
    <xf numFmtId="41" fontId="0" fillId="0" borderId="0" applyFont="0" applyFill="0" applyBorder="0" applyAlignment="0" applyProtection="0"/>
    <xf numFmtId="0" fontId="15" fillId="10" borderId="1" applyNumberFormat="0" applyAlignment="0" applyProtection="0"/>
    <xf numFmtId="0" fontId="32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27" fillId="0" borderId="9" applyNumberFormat="0" applyFill="0" applyAlignment="0" applyProtection="0"/>
    <xf numFmtId="0" fontId="21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37" fontId="34" fillId="0" borderId="0">
      <alignment/>
      <protection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10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distributed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distributed" vertical="center" wrapText="1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176" fontId="9" fillId="0" borderId="11" xfId="70" applyNumberFormat="1" applyFont="1" applyFill="1" applyBorder="1" applyAlignment="1">
      <alignment vertical="center"/>
      <protection/>
    </xf>
    <xf numFmtId="0" fontId="9" fillId="0" borderId="11" xfId="0" applyNumberFormat="1" applyFont="1" applyFill="1" applyBorder="1" applyAlignment="1" applyProtection="1">
      <alignment horizontal="right" vertical="center" wrapText="1"/>
      <protection/>
    </xf>
    <xf numFmtId="177" fontId="9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176" fontId="10" fillId="0" borderId="11" xfId="70" applyNumberFormat="1" applyFont="1" applyFill="1" applyBorder="1" applyAlignment="1">
      <alignment vertical="center"/>
      <protection/>
    </xf>
    <xf numFmtId="0" fontId="10" fillId="0" borderId="11" xfId="0" applyNumberFormat="1" applyFont="1" applyFill="1" applyBorder="1" applyAlignment="1" applyProtection="1">
      <alignment horizontal="right" vertical="center" wrapText="1"/>
      <protection/>
    </xf>
    <xf numFmtId="177" fontId="10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178" fontId="0" fillId="0" borderId="11" xfId="25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_APR" xfId="67"/>
    <cellStyle name="常规 2" xfId="68"/>
    <cellStyle name="常规 3" xfId="69"/>
    <cellStyle name="常规_2003年人大预算表（全省）" xfId="70"/>
    <cellStyle name="普通_97-917" xfId="71"/>
    <cellStyle name="千分位_97-91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33324;&#20844;&#20849;&#39044;&#31639;&#25910;&#20837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省级一般公共预算收入决算总表"/>
      <sheetName val="18省级一般公共预算支出决算总表 "/>
      <sheetName val="18江西省省级政府性基金预算收入决算总表（草案） "/>
      <sheetName val="15江西省省级政府性基金预算收入决算总表（草案）"/>
      <sheetName val="18江西省省级政府性基金预算支出决算总表（草案）"/>
      <sheetName val="18省级一般公共预算收入决算总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7.625" style="5" bestFit="1" customWidth="1"/>
    <col min="2" max="2" width="10.00390625" style="5" hidden="1" customWidth="1"/>
    <col min="3" max="3" width="10.25390625" style="5" hidden="1" customWidth="1"/>
    <col min="4" max="4" width="11.625" style="5" hidden="1" customWidth="1"/>
    <col min="5" max="5" width="9.50390625" style="5" hidden="1" customWidth="1"/>
    <col min="6" max="6" width="11.125" style="5" hidden="1" customWidth="1"/>
    <col min="7" max="7" width="11.25390625" style="5" hidden="1" customWidth="1"/>
    <col min="8" max="8" width="10.75390625" style="5" hidden="1" customWidth="1"/>
    <col min="9" max="9" width="8.50390625" style="5" hidden="1" customWidth="1"/>
    <col min="10" max="10" width="9.00390625" style="5" hidden="1" customWidth="1"/>
    <col min="11" max="11" width="1.00390625" style="5" hidden="1" customWidth="1"/>
    <col min="12" max="12" width="10.50390625" style="5" customWidth="1"/>
    <col min="13" max="15" width="9.00390625" style="5" customWidth="1"/>
    <col min="16" max="16" width="9.375" style="5" bestFit="1" customWidth="1"/>
    <col min="17" max="16384" width="9.00390625" style="5" customWidth="1"/>
  </cols>
  <sheetData>
    <row r="1" spans="1:6" s="1" customFormat="1" ht="14.25">
      <c r="A1" s="6">
        <v>14</v>
      </c>
      <c r="F1" s="7"/>
    </row>
    <row r="2" spans="1:16" ht="27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7.25" customHeight="1">
      <c r="A3" s="10"/>
      <c r="B3" s="10"/>
      <c r="C3" s="10"/>
      <c r="D3" s="10"/>
      <c r="E3" s="10"/>
      <c r="F3" s="10"/>
      <c r="G3" s="11"/>
      <c r="P3" s="27" t="s">
        <v>1</v>
      </c>
    </row>
    <row r="4" spans="1:16" ht="23.2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7</v>
      </c>
      <c r="I4" s="28" t="s">
        <v>9</v>
      </c>
      <c r="J4" s="28" t="s">
        <v>10</v>
      </c>
      <c r="K4" s="28" t="s">
        <v>11</v>
      </c>
      <c r="L4" s="29" t="s">
        <v>12</v>
      </c>
      <c r="M4" s="28" t="s">
        <v>13</v>
      </c>
      <c r="N4" s="29" t="s">
        <v>14</v>
      </c>
      <c r="O4" s="28" t="s">
        <v>15</v>
      </c>
      <c r="P4" s="28" t="s">
        <v>16</v>
      </c>
    </row>
    <row r="5" spans="1:16" ht="38.25" customHeight="1">
      <c r="A5" s="14"/>
      <c r="B5" s="13"/>
      <c r="C5" s="13"/>
      <c r="D5" s="13"/>
      <c r="E5" s="13"/>
      <c r="F5" s="13"/>
      <c r="G5" s="13"/>
      <c r="H5" s="13"/>
      <c r="I5" s="28"/>
      <c r="J5" s="28"/>
      <c r="K5" s="28"/>
      <c r="L5" s="30"/>
      <c r="M5" s="28"/>
      <c r="N5" s="30"/>
      <c r="O5" s="28"/>
      <c r="P5" s="28"/>
    </row>
    <row r="6" spans="1:16" s="2" customFormat="1" ht="22.5" customHeight="1">
      <c r="A6" s="15" t="s">
        <v>17</v>
      </c>
      <c r="B6" s="16" t="e">
        <f>SUM(#REF!,B7)</f>
        <v>#REF!</v>
      </c>
      <c r="C6" s="17" t="e">
        <f>#REF!+C7</f>
        <v>#REF!</v>
      </c>
      <c r="D6" s="17" t="e">
        <f>#REF!+D7</f>
        <v>#REF!</v>
      </c>
      <c r="E6" s="17" t="e">
        <f>#REF!+E7</f>
        <v>#REF!</v>
      </c>
      <c r="F6" s="17" t="e">
        <f>#REF!+F7</f>
        <v>#REF!</v>
      </c>
      <c r="G6" s="18" t="e">
        <f>F6/C6-1</f>
        <v>#REF!</v>
      </c>
      <c r="H6" s="17" t="e">
        <f>#REF!+H7</f>
        <v>#REF!</v>
      </c>
      <c r="I6" s="17" t="e">
        <f aca="true" t="shared" si="0" ref="I6:K6">I7</f>
        <v>#REF!</v>
      </c>
      <c r="J6" s="17" t="e">
        <f t="shared" si="0"/>
        <v>#REF!</v>
      </c>
      <c r="K6" s="17" t="e">
        <f t="shared" si="0"/>
        <v>#REF!</v>
      </c>
      <c r="L6" s="31">
        <f>SUM(L7:L8)</f>
        <v>0</v>
      </c>
      <c r="M6" s="31">
        <f>SUM(M7:M8)</f>
        <v>204</v>
      </c>
      <c r="N6" s="31">
        <f>SUM(N7:N8)</f>
        <v>16</v>
      </c>
      <c r="O6" s="31">
        <f>SUM(O7:O8)</f>
        <v>71</v>
      </c>
      <c r="P6" s="32">
        <f>(N6-O6)/O6*100</f>
        <v>-77.46478873239437</v>
      </c>
    </row>
    <row r="7" spans="1:16" s="2" customFormat="1" ht="22.5" customHeight="1">
      <c r="A7" s="19" t="s">
        <v>18</v>
      </c>
      <c r="B7" s="16" t="e">
        <f>SUM(#REF!)</f>
        <v>#REF!</v>
      </c>
      <c r="C7" s="17" t="e">
        <f>#REF!+#REF!+#REF!</f>
        <v>#REF!</v>
      </c>
      <c r="D7" s="17" t="e">
        <f>#REF!+#REF!+#REF!</f>
        <v>#REF!</v>
      </c>
      <c r="E7" s="17">
        <v>1000</v>
      </c>
      <c r="F7" s="17" t="e">
        <f>#REF!+#REF!+#REF!</f>
        <v>#REF!</v>
      </c>
      <c r="G7" s="18" t="e">
        <f>F7/C7-1</f>
        <v>#REF!</v>
      </c>
      <c r="H7" s="17" t="e">
        <f>#REF!+#REF!+#REF!</f>
        <v>#REF!</v>
      </c>
      <c r="I7" s="17" t="e">
        <f>#REF!+#REF!+#REF!</f>
        <v>#REF!</v>
      </c>
      <c r="J7" s="17" t="e">
        <f>#REF!+#REF!+#REF!</f>
        <v>#REF!</v>
      </c>
      <c r="K7" s="17" t="e">
        <f>#REF!+#REF!+#REF!</f>
        <v>#REF!</v>
      </c>
      <c r="L7" s="33"/>
      <c r="M7" s="31">
        <v>18</v>
      </c>
      <c r="N7" s="31">
        <v>16</v>
      </c>
      <c r="O7" s="31">
        <v>14</v>
      </c>
      <c r="P7" s="32">
        <f aca="true" t="shared" si="1" ref="P7:P34">(N7-O7)/O7*100</f>
        <v>14.285714285714285</v>
      </c>
    </row>
    <row r="8" spans="1:16" s="2" customFormat="1" ht="22.5" customHeight="1">
      <c r="A8" s="20" t="s">
        <v>19</v>
      </c>
      <c r="B8" s="16"/>
      <c r="C8" s="17"/>
      <c r="D8" s="17"/>
      <c r="E8" s="17"/>
      <c r="F8" s="17"/>
      <c r="G8" s="18"/>
      <c r="H8" s="17"/>
      <c r="I8" s="17"/>
      <c r="J8" s="17"/>
      <c r="K8" s="17"/>
      <c r="L8" s="33"/>
      <c r="M8" s="34">
        <v>186</v>
      </c>
      <c r="N8" s="34">
        <v>0</v>
      </c>
      <c r="O8" s="31">
        <v>57</v>
      </c>
      <c r="P8" s="32">
        <f t="shared" si="1"/>
        <v>-100</v>
      </c>
    </row>
    <row r="9" spans="1:16" s="3" customFormat="1" ht="22.5" customHeight="1">
      <c r="A9" s="15" t="s">
        <v>20</v>
      </c>
      <c r="B9" s="16" t="e">
        <f>B10+#REF!+#REF!</f>
        <v>#REF!</v>
      </c>
      <c r="C9" s="17" t="e">
        <f>C10+#REF!+#REF!</f>
        <v>#REF!</v>
      </c>
      <c r="D9" s="17" t="e">
        <f>D10+#REF!+#REF!</f>
        <v>#REF!</v>
      </c>
      <c r="E9" s="17"/>
      <c r="F9" s="17" t="e">
        <f>F10+#REF!+#REF!</f>
        <v>#REF!</v>
      </c>
      <c r="G9" s="18" t="e">
        <f>F9/C9-1</f>
        <v>#REF!</v>
      </c>
      <c r="H9" s="17" t="e">
        <f>H10+#REF!+#REF!</f>
        <v>#REF!</v>
      </c>
      <c r="I9" s="17">
        <f>I10</f>
        <v>343</v>
      </c>
      <c r="J9" s="17"/>
      <c r="K9" s="17">
        <f>K10</f>
        <v>634</v>
      </c>
      <c r="L9" s="33"/>
      <c r="M9" s="31">
        <f>SUM(M10:M11)</f>
        <v>653</v>
      </c>
      <c r="N9" s="31">
        <f>SUM(N10:N11)</f>
        <v>365</v>
      </c>
      <c r="O9" s="31">
        <v>313</v>
      </c>
      <c r="P9" s="32">
        <f t="shared" si="1"/>
        <v>16.61341853035144</v>
      </c>
    </row>
    <row r="10" spans="1:16" s="3" customFormat="1" ht="22.5" customHeight="1">
      <c r="A10" s="19" t="s">
        <v>21</v>
      </c>
      <c r="B10" s="21">
        <f>SUM(B11:B11)</f>
        <v>624</v>
      </c>
      <c r="C10" s="22" t="e">
        <f>#REF!+#REF!+C11</f>
        <v>#REF!</v>
      </c>
      <c r="D10" s="22" t="e">
        <f>#REF!+#REF!+D11</f>
        <v>#REF!</v>
      </c>
      <c r="E10" s="22"/>
      <c r="F10" s="22" t="e">
        <f>#REF!+#REF!+F11</f>
        <v>#REF!</v>
      </c>
      <c r="G10" s="23" t="e">
        <f>F10/C10-1</f>
        <v>#REF!</v>
      </c>
      <c r="H10" s="22" t="e">
        <f>#REF!+#REF!+H11</f>
        <v>#REF!</v>
      </c>
      <c r="I10" s="35">
        <f>SUM(I11:I11)</f>
        <v>343</v>
      </c>
      <c r="J10" s="35"/>
      <c r="K10" s="35">
        <f>SUM(K11:K11)</f>
        <v>634</v>
      </c>
      <c r="L10" s="36"/>
      <c r="M10" s="31">
        <v>631</v>
      </c>
      <c r="N10" s="31">
        <v>345</v>
      </c>
      <c r="O10" s="31">
        <v>300</v>
      </c>
      <c r="P10" s="32">
        <f t="shared" si="1"/>
        <v>15</v>
      </c>
    </row>
    <row r="11" spans="1:16" s="3" customFormat="1" ht="22.5" customHeight="1">
      <c r="A11" s="19" t="s">
        <v>22</v>
      </c>
      <c r="B11" s="21">
        <v>624</v>
      </c>
      <c r="C11" s="22">
        <v>348</v>
      </c>
      <c r="D11" s="22"/>
      <c r="E11" s="22"/>
      <c r="F11" s="22">
        <v>387</v>
      </c>
      <c r="G11" s="23">
        <f>F11/C11-1</f>
        <v>0.11206896551724133</v>
      </c>
      <c r="H11" s="22">
        <v>387</v>
      </c>
      <c r="I11" s="22">
        <v>343</v>
      </c>
      <c r="J11" s="37"/>
      <c r="K11" s="37">
        <v>634</v>
      </c>
      <c r="L11" s="38"/>
      <c r="M11" s="31">
        <v>22</v>
      </c>
      <c r="N11" s="31">
        <v>20</v>
      </c>
      <c r="O11" s="31">
        <v>13</v>
      </c>
      <c r="P11" s="32">
        <f t="shared" si="1"/>
        <v>53.84615384615385</v>
      </c>
    </row>
    <row r="12" spans="1:16" s="2" customFormat="1" ht="22.5" customHeight="1">
      <c r="A12" s="15" t="s">
        <v>23</v>
      </c>
      <c r="B12" s="16" t="e">
        <f>#REF!+#REF!+#REF!+#REF!+#REF!+#REF!+#REF!</f>
        <v>#REF!</v>
      </c>
      <c r="C12" s="17" t="e">
        <f>#REF!+#REF!+#REF!+#REF!+#REF!</f>
        <v>#REF!</v>
      </c>
      <c r="D12" s="17" t="e">
        <f>#REF!+#REF!+#REF!+#REF!+#REF!</f>
        <v>#REF!</v>
      </c>
      <c r="E12" s="17" t="e">
        <f>#REF!+#REF!+#REF!+#REF!+#REF!</f>
        <v>#REF!</v>
      </c>
      <c r="F12" s="17" t="e">
        <f>#REF!+#REF!+#REF!+#REF!+#REF!</f>
        <v>#REF!</v>
      </c>
      <c r="G12" s="18" t="e">
        <f>F12/C12-1</f>
        <v>#REF!</v>
      </c>
      <c r="H12" s="17" t="e">
        <f>#REF!+#REF!+#REF!+#REF!+#REF!</f>
        <v>#REF!</v>
      </c>
      <c r="I12" s="17" t="e">
        <f>#REF!+I13+I14</f>
        <v>#REF!</v>
      </c>
      <c r="J12" s="17"/>
      <c r="K12" s="17" t="e">
        <f>#REF!+K13+K14</f>
        <v>#REF!</v>
      </c>
      <c r="L12" s="39">
        <f>SUM(L13:L19)</f>
        <v>183491</v>
      </c>
      <c r="M12" s="39">
        <f>SUM(M13:M19)</f>
        <v>177061</v>
      </c>
      <c r="N12" s="39">
        <f>SUM(N13:N19)</f>
        <v>169384</v>
      </c>
      <c r="O12" s="31">
        <v>203286</v>
      </c>
      <c r="P12" s="32">
        <f t="shared" si="1"/>
        <v>-16.67699694027134</v>
      </c>
    </row>
    <row r="13" spans="1:16" s="2" customFormat="1" ht="22.5" customHeight="1">
      <c r="A13" s="24" t="s">
        <v>24</v>
      </c>
      <c r="B13" s="16"/>
      <c r="C13" s="17"/>
      <c r="D13" s="17"/>
      <c r="E13" s="17"/>
      <c r="F13" s="17"/>
      <c r="G13" s="18"/>
      <c r="H13" s="17"/>
      <c r="I13" s="40"/>
      <c r="J13" s="41"/>
      <c r="K13" s="41">
        <v>156</v>
      </c>
      <c r="L13" s="31">
        <v>182891</v>
      </c>
      <c r="M13" s="31">
        <v>153493</v>
      </c>
      <c r="N13" s="31">
        <v>146619</v>
      </c>
      <c r="O13" s="31">
        <v>166768</v>
      </c>
      <c r="P13" s="32">
        <f t="shared" si="1"/>
        <v>-12.082054111100451</v>
      </c>
    </row>
    <row r="14" spans="1:16" s="3" customFormat="1" ht="22.5" customHeight="1">
      <c r="A14" s="24" t="s">
        <v>25</v>
      </c>
      <c r="B14" s="16"/>
      <c r="C14" s="17"/>
      <c r="D14" s="17"/>
      <c r="E14" s="17"/>
      <c r="F14" s="17"/>
      <c r="G14" s="18"/>
      <c r="H14" s="17"/>
      <c r="I14" s="40"/>
      <c r="J14" s="40"/>
      <c r="K14" s="40">
        <f>K15</f>
        <v>17745</v>
      </c>
      <c r="L14" s="31">
        <v>0</v>
      </c>
      <c r="M14" s="31">
        <v>162</v>
      </c>
      <c r="N14" s="31">
        <v>0</v>
      </c>
      <c r="O14" s="31">
        <v>1534</v>
      </c>
      <c r="P14" s="32">
        <f t="shared" si="1"/>
        <v>-100</v>
      </c>
    </row>
    <row r="15" spans="1:16" s="2" customFormat="1" ht="22.5" customHeight="1">
      <c r="A15" s="24" t="s">
        <v>26</v>
      </c>
      <c r="B15" s="21"/>
      <c r="C15" s="22"/>
      <c r="D15" s="22"/>
      <c r="E15" s="22"/>
      <c r="F15" s="22"/>
      <c r="G15" s="23"/>
      <c r="H15" s="22"/>
      <c r="I15" s="35"/>
      <c r="J15" s="37"/>
      <c r="K15" s="37">
        <v>17745</v>
      </c>
      <c r="L15" s="31">
        <v>0</v>
      </c>
      <c r="M15" s="31">
        <v>500</v>
      </c>
      <c r="N15" s="31">
        <v>401</v>
      </c>
      <c r="O15" s="31">
        <v>480</v>
      </c>
      <c r="P15" s="32">
        <f t="shared" si="1"/>
        <v>-16.458333333333332</v>
      </c>
    </row>
    <row r="16" spans="1:16" s="2" customFormat="1" ht="22.5" customHeight="1">
      <c r="A16" s="24" t="s">
        <v>27</v>
      </c>
      <c r="B16" s="21"/>
      <c r="C16" s="22"/>
      <c r="D16" s="22"/>
      <c r="E16" s="22"/>
      <c r="F16" s="22"/>
      <c r="G16" s="23"/>
      <c r="H16" s="22"/>
      <c r="I16" s="35"/>
      <c r="J16" s="37"/>
      <c r="K16" s="37"/>
      <c r="L16" s="31">
        <v>0</v>
      </c>
      <c r="M16" s="31">
        <v>87</v>
      </c>
      <c r="N16" s="31">
        <v>81</v>
      </c>
      <c r="O16" s="31">
        <v>8</v>
      </c>
      <c r="P16" s="32">
        <f t="shared" si="1"/>
        <v>912.5</v>
      </c>
    </row>
    <row r="17" spans="1:16" s="2" customFormat="1" ht="22.5" customHeight="1">
      <c r="A17" s="24" t="s">
        <v>28</v>
      </c>
      <c r="B17" s="21"/>
      <c r="C17" s="22"/>
      <c r="D17" s="22"/>
      <c r="E17" s="22"/>
      <c r="F17" s="22"/>
      <c r="G17" s="23"/>
      <c r="H17" s="22"/>
      <c r="I17" s="35"/>
      <c r="J17" s="37"/>
      <c r="K17" s="37"/>
      <c r="L17" s="31">
        <v>600</v>
      </c>
      <c r="M17" s="31">
        <v>1919</v>
      </c>
      <c r="N17" s="31">
        <v>1383</v>
      </c>
      <c r="O17" s="31">
        <v>588</v>
      </c>
      <c r="P17" s="32">
        <f t="shared" si="1"/>
        <v>135.20408163265304</v>
      </c>
    </row>
    <row r="18" spans="1:16" s="2" customFormat="1" ht="22.5" customHeight="1">
      <c r="A18" s="24" t="s">
        <v>29</v>
      </c>
      <c r="B18" s="21"/>
      <c r="C18" s="22"/>
      <c r="D18" s="22"/>
      <c r="E18" s="22"/>
      <c r="F18" s="22"/>
      <c r="G18" s="23"/>
      <c r="H18" s="22"/>
      <c r="I18" s="35"/>
      <c r="J18" s="37"/>
      <c r="K18" s="37"/>
      <c r="L18" s="31">
        <v>0</v>
      </c>
      <c r="M18" s="31">
        <v>0</v>
      </c>
      <c r="N18" s="31">
        <v>0</v>
      </c>
      <c r="O18" s="31">
        <v>26134</v>
      </c>
      <c r="P18" s="32">
        <f t="shared" si="1"/>
        <v>-100</v>
      </c>
    </row>
    <row r="19" spans="1:16" s="2" customFormat="1" ht="22.5" customHeight="1">
      <c r="A19" s="24" t="s">
        <v>30</v>
      </c>
      <c r="B19" s="21"/>
      <c r="C19" s="22"/>
      <c r="D19" s="22"/>
      <c r="E19" s="22"/>
      <c r="F19" s="22"/>
      <c r="G19" s="23"/>
      <c r="H19" s="22"/>
      <c r="I19" s="35"/>
      <c r="J19" s="37"/>
      <c r="K19" s="37"/>
      <c r="L19" s="31">
        <v>0</v>
      </c>
      <c r="M19" s="31">
        <v>20900</v>
      </c>
      <c r="N19" s="31">
        <v>20900</v>
      </c>
      <c r="O19" s="31">
        <v>7774</v>
      </c>
      <c r="P19" s="32">
        <f t="shared" si="1"/>
        <v>168.84486750707487</v>
      </c>
    </row>
    <row r="20" spans="1:16" s="3" customFormat="1" ht="22.5" customHeight="1">
      <c r="A20" s="15" t="s">
        <v>31</v>
      </c>
      <c r="B20" s="16"/>
      <c r="C20" s="17"/>
      <c r="D20" s="17"/>
      <c r="E20" s="17"/>
      <c r="F20" s="17"/>
      <c r="G20" s="18"/>
      <c r="H20" s="17"/>
      <c r="I20" s="40"/>
      <c r="J20" s="41"/>
      <c r="K20" s="41">
        <f>K21</f>
        <v>108</v>
      </c>
      <c r="L20" s="31">
        <v>0</v>
      </c>
      <c r="M20" s="31">
        <f>M21</f>
        <v>14</v>
      </c>
      <c r="N20" s="31">
        <f>N21</f>
        <v>11</v>
      </c>
      <c r="O20" s="31">
        <v>15</v>
      </c>
      <c r="P20" s="32">
        <f t="shared" si="1"/>
        <v>-26.666666666666668</v>
      </c>
    </row>
    <row r="21" spans="1:16" s="3" customFormat="1" ht="22.5" customHeight="1">
      <c r="A21" s="19" t="s">
        <v>32</v>
      </c>
      <c r="B21" s="21"/>
      <c r="C21" s="22"/>
      <c r="D21" s="22"/>
      <c r="E21" s="22"/>
      <c r="F21" s="22"/>
      <c r="G21" s="23"/>
      <c r="H21" s="22"/>
      <c r="I21" s="35"/>
      <c r="J21" s="37"/>
      <c r="K21" s="37">
        <v>108</v>
      </c>
      <c r="L21" s="31">
        <v>0</v>
      </c>
      <c r="M21" s="31">
        <v>14</v>
      </c>
      <c r="N21" s="31">
        <v>11</v>
      </c>
      <c r="O21" s="31">
        <v>15</v>
      </c>
      <c r="P21" s="32">
        <f t="shared" si="1"/>
        <v>-26.666666666666668</v>
      </c>
    </row>
    <row r="22" spans="1:16" s="3" customFormat="1" ht="22.5" customHeight="1">
      <c r="A22" s="15" t="s">
        <v>33</v>
      </c>
      <c r="B22" s="16">
        <v>7159</v>
      </c>
      <c r="C22" s="17" t="e">
        <f>#REF!+#REF!+C23</f>
        <v>#REF!</v>
      </c>
      <c r="D22" s="17" t="e">
        <f>#REF!+#REF!+D23</f>
        <v>#REF!</v>
      </c>
      <c r="E22" s="17" t="e">
        <f>#REF!+#REF!+E23</f>
        <v>#REF!</v>
      </c>
      <c r="F22" s="17" t="e">
        <f>#REF!+#REF!+F23</f>
        <v>#REF!</v>
      </c>
      <c r="G22" s="18" t="e">
        <f aca="true" t="shared" si="2" ref="G22:G26">F22/C22-1</f>
        <v>#REF!</v>
      </c>
      <c r="H22" s="17" t="e">
        <f>#REF!+#REF!+H23</f>
        <v>#REF!</v>
      </c>
      <c r="I22" s="17" t="e">
        <f>#REF!+I23</f>
        <v>#REF!</v>
      </c>
      <c r="J22" s="17" t="e">
        <f>#REF!+J23</f>
        <v>#REF!</v>
      </c>
      <c r="K22" s="17" t="e">
        <f>#REF!+K23</f>
        <v>#REF!</v>
      </c>
      <c r="L22" s="31"/>
      <c r="M22" s="31"/>
      <c r="N22" s="31"/>
      <c r="O22" s="31"/>
      <c r="P22" s="32"/>
    </row>
    <row r="23" spans="1:16" s="2" customFormat="1" ht="22.5" customHeight="1">
      <c r="A23" s="24" t="s">
        <v>34</v>
      </c>
      <c r="B23" s="16">
        <f>SUM(B24:B25)</f>
        <v>360</v>
      </c>
      <c r="C23" s="17" t="e">
        <f>#REF!+C24+#REF!+C25</f>
        <v>#REF!</v>
      </c>
      <c r="D23" s="17" t="e">
        <f>#REF!+D24+#REF!+D25</f>
        <v>#REF!</v>
      </c>
      <c r="E23" s="17" t="e">
        <f>#REF!+E24+#REF!+E25</f>
        <v>#REF!</v>
      </c>
      <c r="F23" s="17" t="e">
        <f>#REF!+F24+#REF!+F25</f>
        <v>#REF!</v>
      </c>
      <c r="G23" s="18" t="e">
        <f t="shared" si="2"/>
        <v>#REF!</v>
      </c>
      <c r="H23" s="17" t="e">
        <f>#REF!+H24+#REF!+H25</f>
        <v>#REF!</v>
      </c>
      <c r="I23" s="40">
        <f aca="true" t="shared" si="3" ref="I23:K23">SUM(I24:I25)</f>
        <v>275</v>
      </c>
      <c r="J23" s="40">
        <f t="shared" si="3"/>
        <v>669</v>
      </c>
      <c r="K23" s="40">
        <f t="shared" si="3"/>
        <v>4800</v>
      </c>
      <c r="L23" s="42"/>
      <c r="M23" s="31"/>
      <c r="N23" s="31"/>
      <c r="O23" s="31"/>
      <c r="P23" s="32"/>
    </row>
    <row r="24" spans="1:16" s="2" customFormat="1" ht="22.5" customHeight="1">
      <c r="A24" s="25" t="s">
        <v>35</v>
      </c>
      <c r="B24" s="21">
        <v>160</v>
      </c>
      <c r="C24" s="22">
        <v>132</v>
      </c>
      <c r="D24" s="22"/>
      <c r="E24" s="22"/>
      <c r="F24" s="22">
        <v>245</v>
      </c>
      <c r="G24" s="23">
        <f t="shared" si="2"/>
        <v>0.856060606060606</v>
      </c>
      <c r="H24" s="22">
        <v>245</v>
      </c>
      <c r="I24" s="35">
        <v>200</v>
      </c>
      <c r="J24" s="37">
        <v>300</v>
      </c>
      <c r="K24" s="37">
        <v>350</v>
      </c>
      <c r="L24" s="38"/>
      <c r="M24" s="31"/>
      <c r="N24" s="31"/>
      <c r="O24" s="31"/>
      <c r="P24" s="32"/>
    </row>
    <row r="25" spans="1:16" s="3" customFormat="1" ht="22.5" customHeight="1">
      <c r="A25" s="24" t="s">
        <v>19</v>
      </c>
      <c r="B25" s="21">
        <v>200</v>
      </c>
      <c r="C25" s="22">
        <v>129</v>
      </c>
      <c r="D25" s="22">
        <v>147</v>
      </c>
      <c r="E25" s="22">
        <v>147</v>
      </c>
      <c r="F25" s="22">
        <v>147</v>
      </c>
      <c r="G25" s="23">
        <f t="shared" si="2"/>
        <v>0.13953488372093026</v>
      </c>
      <c r="H25" s="22">
        <v>147</v>
      </c>
      <c r="I25" s="35">
        <v>75</v>
      </c>
      <c r="J25" s="37">
        <v>369</v>
      </c>
      <c r="K25" s="37">
        <f>4800-350</f>
        <v>4450</v>
      </c>
      <c r="L25" s="38"/>
      <c r="M25" s="31"/>
      <c r="N25" s="31"/>
      <c r="O25" s="31"/>
      <c r="P25" s="32"/>
    </row>
    <row r="26" spans="1:16" s="3" customFormat="1" ht="22.5" customHeight="1">
      <c r="A26" s="15" t="s">
        <v>36</v>
      </c>
      <c r="B26" s="16">
        <v>0</v>
      </c>
      <c r="C26" s="17" t="e">
        <f>C28+#REF!+#REF!</f>
        <v>#REF!</v>
      </c>
      <c r="D26" s="17" t="e">
        <f>D28+#REF!+#REF!</f>
        <v>#REF!</v>
      </c>
      <c r="E26" s="17" t="e">
        <f>E28+#REF!+#REF!</f>
        <v>#REF!</v>
      </c>
      <c r="F26" s="17" t="e">
        <f>F28+#REF!+#REF!</f>
        <v>#REF!</v>
      </c>
      <c r="G26" s="18" t="e">
        <f t="shared" si="2"/>
        <v>#REF!</v>
      </c>
      <c r="H26" s="17" t="e">
        <f>H28+#REF!+#REF!</f>
        <v>#REF!</v>
      </c>
      <c r="I26" s="17" t="e">
        <f>#REF!+I28</f>
        <v>#REF!</v>
      </c>
      <c r="J26" s="17" t="e">
        <f>#REF!+J28</f>
        <v>#REF!</v>
      </c>
      <c r="K26" s="17" t="e">
        <f>#REF!+K28</f>
        <v>#REF!</v>
      </c>
      <c r="L26" s="33"/>
      <c r="M26" s="31">
        <f>M27+M28</f>
        <v>26852</v>
      </c>
      <c r="N26" s="31">
        <f>N27+N28</f>
        <v>26168</v>
      </c>
      <c r="O26" s="31">
        <v>120</v>
      </c>
      <c r="P26" s="32">
        <f t="shared" si="1"/>
        <v>21706.666666666668</v>
      </c>
    </row>
    <row r="27" spans="1:16" s="3" customFormat="1" ht="22.5" customHeight="1">
      <c r="A27" s="19" t="s">
        <v>37</v>
      </c>
      <c r="B27" s="21"/>
      <c r="C27" s="22"/>
      <c r="D27" s="22">
        <v>17800</v>
      </c>
      <c r="E27" s="22">
        <v>17800</v>
      </c>
      <c r="F27" s="22">
        <v>17884</v>
      </c>
      <c r="G27" s="23"/>
      <c r="H27" s="22">
        <v>17884</v>
      </c>
      <c r="I27" s="35">
        <v>18646</v>
      </c>
      <c r="J27" s="37">
        <v>13737</v>
      </c>
      <c r="K27" s="37">
        <v>13737</v>
      </c>
      <c r="L27" s="38"/>
      <c r="M27" s="31">
        <v>26124</v>
      </c>
      <c r="N27" s="31">
        <v>26003</v>
      </c>
      <c r="O27" s="31">
        <v>0</v>
      </c>
      <c r="P27" s="32"/>
    </row>
    <row r="28" spans="1:16" s="2" customFormat="1" ht="22.5" customHeight="1">
      <c r="A28" s="19" t="s">
        <v>38</v>
      </c>
      <c r="B28" s="16" t="e">
        <f>SUM(#REF!)</f>
        <v>#REF!</v>
      </c>
      <c r="C28" s="17" t="e">
        <f>#REF!+#REF!+#REF!+#REF!+#REF!</f>
        <v>#REF!</v>
      </c>
      <c r="D28" s="17" t="e">
        <f>#REF!+#REF!+#REF!+#REF!+#REF!</f>
        <v>#REF!</v>
      </c>
      <c r="E28" s="17" t="e">
        <f>#REF!+#REF!+#REF!+#REF!+#REF!</f>
        <v>#REF!</v>
      </c>
      <c r="F28" s="17" t="e">
        <f>#REF!+#REF!+#REF!+#REF!+#REF!</f>
        <v>#REF!</v>
      </c>
      <c r="G28" s="18" t="e">
        <f>F28/C28-1</f>
        <v>#REF!</v>
      </c>
      <c r="H28" s="17" t="e">
        <f>#REF!+#REF!+#REF!+#REF!+#REF!</f>
        <v>#REF!</v>
      </c>
      <c r="I28" s="40" t="e">
        <f>#REF!</f>
        <v>#REF!</v>
      </c>
      <c r="J28" s="40" t="e">
        <f>#REF!</f>
        <v>#REF!</v>
      </c>
      <c r="K28" s="40" t="e">
        <f>#REF!</f>
        <v>#REF!</v>
      </c>
      <c r="L28" s="42"/>
      <c r="M28" s="31">
        <v>728</v>
      </c>
      <c r="N28" s="31">
        <v>165</v>
      </c>
      <c r="O28" s="31">
        <v>120</v>
      </c>
      <c r="P28" s="32">
        <f t="shared" si="1"/>
        <v>37.5</v>
      </c>
    </row>
    <row r="29" spans="1:16" s="3" customFormat="1" ht="22.5" customHeight="1">
      <c r="A29" s="15" t="s">
        <v>39</v>
      </c>
      <c r="B29" s="16"/>
      <c r="C29" s="17"/>
      <c r="D29" s="17"/>
      <c r="E29" s="17"/>
      <c r="F29" s="17"/>
      <c r="G29" s="18"/>
      <c r="H29" s="17"/>
      <c r="I29" s="40"/>
      <c r="J29" s="40" t="e">
        <f>#REF!</f>
        <v>#REF!</v>
      </c>
      <c r="K29" s="40" t="e">
        <f>#REF!</f>
        <v>#REF!</v>
      </c>
      <c r="L29" s="31">
        <v>6460</v>
      </c>
      <c r="M29" s="31">
        <v>6712</v>
      </c>
      <c r="N29" s="31">
        <v>6712</v>
      </c>
      <c r="O29" s="31">
        <v>5108</v>
      </c>
      <c r="P29" s="32">
        <f t="shared" si="1"/>
        <v>31.40172278778387</v>
      </c>
    </row>
    <row r="30" spans="1:16" s="2" customFormat="1" ht="22.5" customHeight="1">
      <c r="A30" s="15" t="s">
        <v>40</v>
      </c>
      <c r="B30" s="21"/>
      <c r="C30" s="22"/>
      <c r="D30" s="22"/>
      <c r="E30" s="22"/>
      <c r="F30" s="22"/>
      <c r="G30" s="23"/>
      <c r="H30" s="22"/>
      <c r="I30" s="35"/>
      <c r="J30" s="37"/>
      <c r="K30" s="41">
        <v>262</v>
      </c>
      <c r="L30" s="43"/>
      <c r="M30" s="31">
        <v>51</v>
      </c>
      <c r="N30" s="31">
        <v>51</v>
      </c>
      <c r="O30" s="31">
        <v>52</v>
      </c>
      <c r="P30" s="32">
        <f t="shared" si="1"/>
        <v>-1.9230769230769231</v>
      </c>
    </row>
    <row r="31" spans="1:16" s="2" customFormat="1" ht="22.5" customHeight="1">
      <c r="A31" s="15" t="s">
        <v>41</v>
      </c>
      <c r="B31" s="21"/>
      <c r="C31" s="22"/>
      <c r="D31" s="22"/>
      <c r="E31" s="22"/>
      <c r="F31" s="22"/>
      <c r="G31" s="23"/>
      <c r="H31" s="22"/>
      <c r="I31" s="35"/>
      <c r="J31" s="37"/>
      <c r="K31" s="41"/>
      <c r="L31" s="43"/>
      <c r="M31" s="31">
        <f>M32+M33</f>
        <v>7118</v>
      </c>
      <c r="N31" s="31">
        <f>N32+N33</f>
        <v>4248</v>
      </c>
      <c r="O31" s="31">
        <v>0</v>
      </c>
      <c r="P31" s="32"/>
    </row>
    <row r="32" spans="1:16" s="2" customFormat="1" ht="22.5" customHeight="1">
      <c r="A32" s="24" t="s">
        <v>42</v>
      </c>
      <c r="B32" s="21"/>
      <c r="C32" s="22"/>
      <c r="D32" s="22"/>
      <c r="E32" s="22"/>
      <c r="F32" s="22"/>
      <c r="G32" s="23"/>
      <c r="H32" s="22"/>
      <c r="I32" s="35"/>
      <c r="J32" s="37"/>
      <c r="K32" s="41"/>
      <c r="L32" s="43"/>
      <c r="M32" s="31">
        <v>7118</v>
      </c>
      <c r="N32" s="31">
        <v>4248</v>
      </c>
      <c r="O32" s="31">
        <v>0</v>
      </c>
      <c r="P32" s="32"/>
    </row>
    <row r="33" spans="1:16" s="2" customFormat="1" ht="22.5" customHeight="1">
      <c r="A33" s="24" t="s">
        <v>43</v>
      </c>
      <c r="B33" s="21"/>
      <c r="C33" s="22"/>
      <c r="D33" s="22"/>
      <c r="E33" s="22"/>
      <c r="F33" s="22"/>
      <c r="G33" s="23"/>
      <c r="H33" s="22"/>
      <c r="I33" s="35"/>
      <c r="J33" s="37"/>
      <c r="K33" s="41"/>
      <c r="L33" s="43"/>
      <c r="M33" s="31"/>
      <c r="N33" s="31"/>
      <c r="O33" s="31"/>
      <c r="P33" s="32"/>
    </row>
    <row r="34" spans="1:16" s="3" customFormat="1" ht="20.25" customHeight="1">
      <c r="A34" s="26" t="s">
        <v>44</v>
      </c>
      <c r="B34" s="16">
        <v>788251</v>
      </c>
      <c r="C34" s="17" t="e">
        <f>C6+C9+#REF!+C12+#REF!+#REF!+C22+#REF!+C26</f>
        <v>#REF!</v>
      </c>
      <c r="D34" s="17" t="e">
        <f>D6+D9+#REF!+D12+#REF!+#REF!+D22+#REF!+D26</f>
        <v>#REF!</v>
      </c>
      <c r="E34" s="17" t="e">
        <f>E6+E9+#REF!+E12+#REF!+#REF!+E22+#REF!+E26</f>
        <v>#REF!</v>
      </c>
      <c r="F34" s="17" t="e">
        <f>F6+F9+#REF!+F12+#REF!+#REF!+F22+#REF!+F26</f>
        <v>#REF!</v>
      </c>
      <c r="G34" s="18" t="e">
        <f>F34/C34-1</f>
        <v>#REF!</v>
      </c>
      <c r="H34" s="17" t="e">
        <f>H6+H9+#REF!+H12+#REF!+#REF!+H22+#REF!+H26</f>
        <v>#REF!</v>
      </c>
      <c r="I34" s="17" t="e">
        <f>I6+I12+I9+#REF!+I22+I26+I29</f>
        <v>#REF!</v>
      </c>
      <c r="J34" s="17" t="e">
        <f>J6+J12+J9+#REF!+J22+J26+J29</f>
        <v>#REF!</v>
      </c>
      <c r="K34" s="17" t="e">
        <f>K6+K12+K9+#REF!+K22+K26+K29+K30+#REF!+K20</f>
        <v>#REF!</v>
      </c>
      <c r="L34" s="31">
        <f>L6+L9+L12+L20+L26+L29+L30+L31</f>
        <v>189951</v>
      </c>
      <c r="M34" s="31">
        <f>M6+M9+M12+M20+M26+M29+M30+M31</f>
        <v>218665</v>
      </c>
      <c r="N34" s="31">
        <f>N6+N9+N12+N20+N26+N29+N30+N31</f>
        <v>206955</v>
      </c>
      <c r="O34" s="31">
        <v>208965</v>
      </c>
      <c r="P34" s="32">
        <f t="shared" si="1"/>
        <v>-0.9618835690187353</v>
      </c>
    </row>
    <row r="35" spans="1:16" s="3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2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2" customFormat="1" ht="27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3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3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3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2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3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3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s="2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2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2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3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3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3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2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3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3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3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3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3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3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3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2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3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3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3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3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2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76" ht="17.25" customHeight="1"/>
    <row r="77" spans="1:16" s="4" customFormat="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mergeCells count="17"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097222222222223" right="0.7097222222222223" top="0.5097222222222222" bottom="0.75" header="0.30972222222222223" footer="0.309722222222222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農</cp:lastModifiedBy>
  <cp:lastPrinted>2019-08-13T01:36:28Z</cp:lastPrinted>
  <dcterms:created xsi:type="dcterms:W3CDTF">2019-08-12T08:50:16Z</dcterms:created>
  <dcterms:modified xsi:type="dcterms:W3CDTF">2021-09-22T08:38:29Z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4A7BF5E2BA9B4FC1A20EB2C7A274AAD7</vt:lpwstr>
  </property>
</Properties>
</file>